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U:\utilisateurs\Service Communication\WEB\Site ATECH\atech-site-mises-a-jour\page-tranquileau\de\"/>
    </mc:Choice>
  </mc:AlternateContent>
  <xr:revisionPtr revIDLastSave="0" documentId="8_{D3C0E3EC-A4B6-4AB2-9081-9C0DA0146327}" xr6:coauthVersionLast="47" xr6:coauthVersionMax="47" xr10:uidLastSave="{00000000-0000-0000-0000-000000000000}"/>
  <bookViews>
    <workbookView xWindow="25800" yWindow="0" windowWidth="25800" windowHeight="21000" activeTab="1" xr2:uid="{00000000-000D-0000-FFFF-FFFF00000000}"/>
  </bookViews>
  <sheets>
    <sheet name="Diagnostic" sheetId="2" r:id="rId1"/>
    <sheet name="ROI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5" i="1" s="1"/>
  <c r="D6" i="1"/>
  <c r="C31" i="1"/>
  <c r="D12" i="1"/>
  <c r="D5" i="1"/>
  <c r="J33" i="1"/>
  <c r="D20" i="1"/>
  <c r="C14" i="1"/>
  <c r="D14" i="1" s="1"/>
  <c r="D13" i="1"/>
  <c r="D19" i="1"/>
  <c r="D10" i="1"/>
  <c r="D28" i="1" l="1"/>
  <c r="D31" i="1" s="1"/>
  <c r="D7" i="1"/>
  <c r="J34" i="1"/>
  <c r="D15" i="1"/>
  <c r="C16" i="1"/>
  <c r="C17" i="1" s="1"/>
  <c r="J37" i="1" l="1"/>
  <c r="J35" i="1"/>
  <c r="C21" i="1"/>
  <c r="D16" i="1"/>
  <c r="D17" i="1" s="1"/>
  <c r="D23" i="1" l="1"/>
  <c r="D24" i="1" s="1"/>
  <c r="D21" i="1"/>
  <c r="D22" i="1" s="1"/>
  <c r="C22" i="1"/>
  <c r="C32" i="1" s="1"/>
  <c r="C33" i="1" s="1"/>
  <c r="C34" i="1" s="1"/>
  <c r="C35" i="1" s="1"/>
  <c r="C36" i="1" s="1"/>
  <c r="D32" i="1" l="1"/>
  <c r="D33" i="1" l="1"/>
  <c r="F32" i="1"/>
  <c r="E32" i="1"/>
  <c r="D34" i="1" l="1"/>
  <c r="F33" i="1"/>
  <c r="E33" i="1"/>
  <c r="D35" i="1" l="1"/>
  <c r="F34" i="1"/>
  <c r="E34" i="1"/>
  <c r="D36" i="1" l="1"/>
  <c r="F35" i="1"/>
  <c r="E35" i="1"/>
  <c r="F36" i="1" l="1"/>
  <c r="E36" i="1"/>
</calcChain>
</file>

<file path=xl/sharedStrings.xml><?xml version="1.0" encoding="utf-8"?>
<sst xmlns="http://schemas.openxmlformats.org/spreadsheetml/2006/main" count="89" uniqueCount="65">
  <si>
    <t>Rituel/Actuel</t>
  </si>
  <si>
    <t>Tranquileau</t>
  </si>
  <si>
    <t>U</t>
  </si>
  <si>
    <t>%</t>
  </si>
  <si>
    <t>h</t>
  </si>
  <si>
    <t>j</t>
  </si>
  <si>
    <t>45€/h</t>
  </si>
  <si>
    <t>L</t>
  </si>
  <si>
    <t>€</t>
  </si>
  <si>
    <t>€/m3</t>
  </si>
  <si>
    <t>----</t>
  </si>
  <si>
    <t>Anzahl der gegossenen Behälter</t>
  </si>
  <si>
    <t>Durchschnittliche Anzahl an Behältern pro Cluster</t>
  </si>
  <si>
    <t>Anzahl der Trauben</t>
  </si>
  <si>
    <t>Reduzierung der Anzahl der Bewässerungen durch Tranquileau</t>
  </si>
  <si>
    <t>Anzahl der Touren pro Jahr</t>
  </si>
  <si>
    <t>Tps Agent für Bewässerung 1 Behälter</t>
  </si>
  <si>
    <t>Fahrzeit zwischen 2 Trauben</t>
  </si>
  <si>
    <t>Dauer der Bewässerung 1 Runde</t>
  </si>
  <si>
    <t>Dauer der Fahrt 1 Tour</t>
  </si>
  <si>
    <t>Gesamtdauer 1 Tour</t>
  </si>
  <si>
    <t>je nach gewählter Option anzupassen</t>
  </si>
  <si>
    <t>0,2h=12Minuten</t>
  </si>
  <si>
    <t>€/h inkl. MwSt.</t>
  </si>
  <si>
    <t>€/Jahr</t>
  </si>
  <si>
    <t>mit LKW</t>
  </si>
  <si>
    <t>Kosten pro Stunde Agent + Material</t>
  </si>
  <si>
    <t>Anzahl der Mitarbeiter pro Tour</t>
  </si>
  <si>
    <t>Kosten der Tour</t>
  </si>
  <si>
    <t>Kosten Bewässerung Jahr</t>
  </si>
  <si>
    <t>Zeitersparnis</t>
  </si>
  <si>
    <t>Anteil der ausgestatteten Behälter</t>
  </si>
  <si>
    <t>Kosten Kundenpaket</t>
  </si>
  <si>
    <t>Gesamtkosten der Investition</t>
  </si>
  <si>
    <t>Kumulierte Kosten Jahr 1</t>
  </si>
  <si>
    <t>Kumulierte Kosten Jahr 2</t>
  </si>
  <si>
    <t>Kumulierung der Kosten Jahr 3</t>
  </si>
  <si>
    <t>Kumulierung der Kosten Jahr 4</t>
  </si>
  <si>
    <t>Kumulierung der Kosten Jahr 5</t>
  </si>
  <si>
    <t>Wirtschaft Kunde</t>
  </si>
  <si>
    <t>Wassereinwirkung</t>
  </si>
  <si>
    <t>Volumen pro Behälter</t>
  </si>
  <si>
    <t>Volumen pro Tour</t>
  </si>
  <si>
    <t>Eingespartes Volumen</t>
  </si>
  <si>
    <t>Kosten m3 Wasser</t>
  </si>
  <si>
    <t>Einsparung</t>
  </si>
  <si>
    <t>L/Jahr</t>
  </si>
  <si>
    <t>m3/Jahr</t>
  </si>
  <si>
    <t>WIEDER KONTAKTIERT WERDEN</t>
  </si>
  <si>
    <t>Diagnostische Fragen</t>
  </si>
  <si>
    <t>Kübeltypen (große Pflanzen / flächige Bepflanzung)</t>
  </si>
  <si>
    <t>Nb Trauben</t>
  </si>
  <si>
    <t>Grad der Autonomie / Risikobereitschaft</t>
  </si>
  <si>
    <t>Treffpunkte Ritual/Habitual</t>
  </si>
  <si>
    <t>tel im April - Überprüfung der Installation ok</t>
  </si>
  <si>
    <t>tel im Juni erste Durchsicht der Daten</t>
  </si>
  <si>
    <t>Welche Maße hat der Behälter? Wie groß ist das Substratvolumen?</t>
  </si>
  <si>
    <t>Modell des Behälters?</t>
  </si>
  <si>
    <t>Art des Materials, aus dem der Kübel besteht (Metall, Holz, Plastik?).</t>
  </si>
  <si>
    <t>Welche Art von Pflanzen werden gepflanzt?</t>
  </si>
  <si>
    <t>Wie wird er gegossen?</t>
  </si>
  <si>
    <t>      -&gt; manuelle Bewässerung? wenn ja: Leicht zugänglich? Wie wurde die Entscheidung über die Bewässerung vor der Urbasense-Ausrüstung getroffen? Wie viel? Wie oft wird gegossen?</t>
  </si>
  <si>
    <t>       -&gt; automatische Bewässerung?</t>
  </si>
  <si>
    <t>wenn ja: Welche Menge/Frequenz ist üblicherweise programmiert? Wie hoch ist die Durchflussmenge/Anzahl der Tropfer der Anlage? Aus der Ferne umprogrammierbar? Möglichkeit, mehrere Programme einzustellen? was wird im selben Sektor ebenfalls bewässert?</t>
  </si>
  <si>
    <t>Use case: Gemeinde, 100 Behälter, Bewässerung in Eigenregie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</si>
</sst>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  <numFmt numFmtId="165" formatCode="0.0"/>
    <numFmt numFmtId="166" formatCode="_-* #,##0\ &quot;€&quot;_-;\-* #,##0\ &quot;€&quot;_-;_-* &quot;-&quot;??\ &quot;€&quot;_-;_-@_-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2DD"/>
        <bgColor indexed="64"/>
      </patternFill>
    </fill>
    <fill>
      <patternFill patternType="solid">
        <fgColor rgb="FF55C27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0" fillId="3" borderId="0" xfId="0" applyFill="1"/>
    <xf numFmtId="9" fontId="0" fillId="0" borderId="0" xfId="0" applyNumberFormat="1"/>
    <xf numFmtId="164" fontId="0" fillId="0" borderId="0" xfId="0" applyNumberFormat="1"/>
    <xf numFmtId="164" fontId="1" fillId="2" borderId="0" xfId="0" applyNumberFormat="1" applyFont="1" applyFill="1"/>
    <xf numFmtId="164" fontId="1" fillId="0" borderId="0" xfId="0" applyNumberFormat="1" applyFont="1"/>
    <xf numFmtId="6" fontId="0" fillId="2" borderId="0" xfId="0" applyNumberFormat="1" applyFill="1"/>
    <xf numFmtId="165" fontId="0" fillId="2" borderId="0" xfId="0" applyNumberFormat="1" applyFill="1"/>
    <xf numFmtId="0" fontId="0" fillId="4" borderId="0" xfId="0" applyFill="1"/>
    <xf numFmtId="9" fontId="0" fillId="4" borderId="0" xfId="0" applyNumberFormat="1" applyFill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166" fontId="0" fillId="4" borderId="0" xfId="1" applyNumberFormat="1" applyFont="1" applyFill="1"/>
    <xf numFmtId="166" fontId="0" fillId="0" borderId="0" xfId="1" applyNumberFormat="1" applyFont="1"/>
    <xf numFmtId="44" fontId="0" fillId="2" borderId="0" xfId="1" applyFont="1" applyFill="1"/>
    <xf numFmtId="166" fontId="0" fillId="2" borderId="0" xfId="1" applyNumberFormat="1" applyFont="1" applyFill="1"/>
    <xf numFmtId="0" fontId="0" fillId="4" borderId="5" xfId="0" applyFill="1" applyBorder="1"/>
    <xf numFmtId="0" fontId="0" fillId="2" borderId="5" xfId="0" applyFill="1" applyBorder="1"/>
    <xf numFmtId="6" fontId="0" fillId="2" borderId="5" xfId="0" applyNumberFormat="1" applyFill="1" applyBorder="1"/>
    <xf numFmtId="0" fontId="1" fillId="0" borderId="1" xfId="0" applyFont="1" applyBorder="1"/>
    <xf numFmtId="0" fontId="1" fillId="0" borderId="0" xfId="0" applyFont="1"/>
    <xf numFmtId="6" fontId="0" fillId="3" borderId="8" xfId="0" applyNumberFormat="1" applyFill="1" applyBorder="1"/>
    <xf numFmtId="166" fontId="1" fillId="2" borderId="0" xfId="1" applyNumberFormat="1" applyFont="1" applyFill="1"/>
    <xf numFmtId="0" fontId="4" fillId="4" borderId="0" xfId="2" applyFill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55C277"/>
      <color rgb="FFDD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tech-sas.com/de/projekt/" TargetMode="External"/><Relationship Id="rId1" Type="http://schemas.openxmlformats.org/officeDocument/2006/relationships/hyperlink" Target="https://www.atech-sas.com/proj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2B40F-7DE6-4293-8BC8-AE1C3FBD4776}">
  <dimension ref="A1:L10"/>
  <sheetViews>
    <sheetView workbookViewId="0">
      <selection activeCell="L1" sqref="L1:L8"/>
    </sheetView>
  </sheetViews>
  <sheetFormatPr baseColWidth="10" defaultColWidth="9.140625" defaultRowHeight="15" x14ac:dyDescent="0.25"/>
  <sheetData>
    <row r="1" spans="1:12" x14ac:dyDescent="0.25">
      <c r="A1" t="s">
        <v>49</v>
      </c>
      <c r="L1" t="s">
        <v>56</v>
      </c>
    </row>
    <row r="2" spans="1:12" x14ac:dyDescent="0.25">
      <c r="L2" t="s">
        <v>57</v>
      </c>
    </row>
    <row r="3" spans="1:12" x14ac:dyDescent="0.25">
      <c r="A3" t="s">
        <v>50</v>
      </c>
      <c r="L3" t="s">
        <v>58</v>
      </c>
    </row>
    <row r="4" spans="1:12" x14ac:dyDescent="0.25">
      <c r="A4" t="s">
        <v>51</v>
      </c>
      <c r="L4" t="s">
        <v>59</v>
      </c>
    </row>
    <row r="5" spans="1:12" x14ac:dyDescent="0.25">
      <c r="L5" t="s">
        <v>60</v>
      </c>
    </row>
    <row r="6" spans="1:12" x14ac:dyDescent="0.25">
      <c r="A6" t="s">
        <v>52</v>
      </c>
      <c r="L6" t="s">
        <v>61</v>
      </c>
    </row>
    <row r="7" spans="1:12" x14ac:dyDescent="0.25">
      <c r="L7" t="s">
        <v>62</v>
      </c>
    </row>
    <row r="8" spans="1:12" x14ac:dyDescent="0.25">
      <c r="A8" t="s">
        <v>53</v>
      </c>
      <c r="L8" t="s">
        <v>63</v>
      </c>
    </row>
    <row r="9" spans="1:12" x14ac:dyDescent="0.25">
      <c r="A9" t="s">
        <v>54</v>
      </c>
    </row>
    <row r="10" spans="1:12" x14ac:dyDescent="0.25">
      <c r="A10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9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5.85546875" customWidth="1"/>
    <col min="3" max="4" width="12.5703125" customWidth="1"/>
    <col min="5" max="6" width="15.85546875" customWidth="1"/>
    <col min="7" max="7" width="19.28515625" customWidth="1"/>
    <col min="8" max="8" width="21" customWidth="1"/>
  </cols>
  <sheetData>
    <row r="2" spans="1:5" x14ac:dyDescent="0.25">
      <c r="A2" s="2" t="s">
        <v>64</v>
      </c>
      <c r="B2" s="2"/>
      <c r="C2" s="2"/>
      <c r="D2" s="2"/>
    </row>
    <row r="4" spans="1:5" x14ac:dyDescent="0.25">
      <c r="C4" s="2" t="s">
        <v>0</v>
      </c>
      <c r="D4" s="2" t="s">
        <v>1</v>
      </c>
    </row>
    <row r="5" spans="1:5" x14ac:dyDescent="0.25">
      <c r="A5" t="s">
        <v>11</v>
      </c>
      <c r="B5" t="s">
        <v>2</v>
      </c>
      <c r="C5" s="9">
        <v>100</v>
      </c>
      <c r="D5">
        <f>C5</f>
        <v>100</v>
      </c>
    </row>
    <row r="6" spans="1:5" x14ac:dyDescent="0.25">
      <c r="A6" t="s">
        <v>12</v>
      </c>
      <c r="B6" t="s">
        <v>2</v>
      </c>
      <c r="C6">
        <v>10</v>
      </c>
      <c r="D6">
        <f>C6</f>
        <v>10</v>
      </c>
    </row>
    <row r="7" spans="1:5" x14ac:dyDescent="0.25">
      <c r="A7" t="s">
        <v>13</v>
      </c>
      <c r="B7" t="s">
        <v>2</v>
      </c>
      <c r="C7" s="1">
        <f>C5/C6</f>
        <v>10</v>
      </c>
      <c r="D7" s="1">
        <f>C7</f>
        <v>10</v>
      </c>
    </row>
    <row r="9" spans="1:5" x14ac:dyDescent="0.25">
      <c r="A9" t="s">
        <v>14</v>
      </c>
      <c r="B9" t="s">
        <v>3</v>
      </c>
      <c r="C9" s="3">
        <v>0</v>
      </c>
      <c r="D9" s="10">
        <v>0.5</v>
      </c>
      <c r="E9" s="11" t="s">
        <v>21</v>
      </c>
    </row>
    <row r="10" spans="1:5" x14ac:dyDescent="0.25">
      <c r="A10" t="s">
        <v>15</v>
      </c>
      <c r="B10" t="s">
        <v>2</v>
      </c>
      <c r="C10" s="9">
        <v>52</v>
      </c>
      <c r="D10">
        <f>C10-(C10*D9)</f>
        <v>26</v>
      </c>
    </row>
    <row r="12" spans="1:5" x14ac:dyDescent="0.25">
      <c r="A12" t="s">
        <v>16</v>
      </c>
      <c r="B12" t="s">
        <v>4</v>
      </c>
      <c r="C12" s="9">
        <v>0.1</v>
      </c>
      <c r="D12">
        <f>C12</f>
        <v>0.1</v>
      </c>
      <c r="E12" s="11" t="s">
        <v>22</v>
      </c>
    </row>
    <row r="13" spans="1:5" x14ac:dyDescent="0.25">
      <c r="A13" t="s">
        <v>17</v>
      </c>
      <c r="B13" t="s">
        <v>4</v>
      </c>
      <c r="C13" s="9">
        <v>0.1</v>
      </c>
      <c r="D13">
        <f t="shared" ref="D13:D16" si="0">C13</f>
        <v>0.1</v>
      </c>
    </row>
    <row r="14" spans="1:5" x14ac:dyDescent="0.25">
      <c r="A14" t="s">
        <v>18</v>
      </c>
      <c r="B14" t="s">
        <v>4</v>
      </c>
      <c r="C14" s="1">
        <f>C12*C5</f>
        <v>10</v>
      </c>
      <c r="D14" s="1">
        <f t="shared" si="0"/>
        <v>10</v>
      </c>
    </row>
    <row r="15" spans="1:5" x14ac:dyDescent="0.25">
      <c r="A15" t="s">
        <v>19</v>
      </c>
      <c r="B15" t="s">
        <v>4</v>
      </c>
      <c r="C15" s="1">
        <f>C13*C7</f>
        <v>1</v>
      </c>
      <c r="D15" s="1">
        <f t="shared" si="0"/>
        <v>1</v>
      </c>
    </row>
    <row r="16" spans="1:5" x14ac:dyDescent="0.25">
      <c r="A16" t="s">
        <v>20</v>
      </c>
      <c r="B16" t="s">
        <v>4</v>
      </c>
      <c r="C16" s="1">
        <f>C15+C14</f>
        <v>11</v>
      </c>
      <c r="D16" s="1">
        <f t="shared" si="0"/>
        <v>11</v>
      </c>
    </row>
    <row r="17" spans="1:10" x14ac:dyDescent="0.25">
      <c r="A17" t="s">
        <v>20</v>
      </c>
      <c r="B17" t="s">
        <v>5</v>
      </c>
      <c r="C17" s="8">
        <f>C16/7</f>
        <v>1.5714285714285714</v>
      </c>
      <c r="D17" s="8">
        <f>D16/7</f>
        <v>1.5714285714285714</v>
      </c>
    </row>
    <row r="19" spans="1:10" x14ac:dyDescent="0.25">
      <c r="A19" t="s">
        <v>26</v>
      </c>
      <c r="B19" t="s">
        <v>23</v>
      </c>
      <c r="C19" s="17">
        <v>45</v>
      </c>
      <c r="D19" s="18">
        <f>C19</f>
        <v>45</v>
      </c>
      <c r="E19" s="11" t="s">
        <v>6</v>
      </c>
      <c r="F19" s="11" t="s">
        <v>25</v>
      </c>
    </row>
    <row r="20" spans="1:10" x14ac:dyDescent="0.25">
      <c r="A20" t="s">
        <v>27</v>
      </c>
      <c r="B20" t="s">
        <v>2</v>
      </c>
      <c r="C20" s="9">
        <v>1</v>
      </c>
      <c r="D20">
        <f>C20</f>
        <v>1</v>
      </c>
    </row>
    <row r="21" spans="1:10" x14ac:dyDescent="0.25">
      <c r="A21" t="s">
        <v>28</v>
      </c>
      <c r="B21" t="s">
        <v>8</v>
      </c>
      <c r="C21" s="20">
        <f>C19*C16*C20</f>
        <v>495</v>
      </c>
      <c r="D21" s="20">
        <f>C21</f>
        <v>495</v>
      </c>
    </row>
    <row r="22" spans="1:10" x14ac:dyDescent="0.25">
      <c r="A22" t="s">
        <v>29</v>
      </c>
      <c r="B22" t="s">
        <v>24</v>
      </c>
      <c r="C22" s="27">
        <f>C21*C10</f>
        <v>25740</v>
      </c>
      <c r="D22" s="27">
        <f>D21*D10</f>
        <v>12870</v>
      </c>
    </row>
    <row r="23" spans="1:10" x14ac:dyDescent="0.25">
      <c r="A23" t="s">
        <v>30</v>
      </c>
      <c r="B23" t="s">
        <v>4</v>
      </c>
      <c r="C23" s="1"/>
      <c r="D23" s="1">
        <f>($C$16*$C$10*D20)-(D16*D10*D20)</f>
        <v>286</v>
      </c>
    </row>
    <row r="24" spans="1:10" x14ac:dyDescent="0.25">
      <c r="A24" t="s">
        <v>30</v>
      </c>
      <c r="B24" t="s">
        <v>24</v>
      </c>
      <c r="C24" s="19"/>
      <c r="D24" s="5">
        <f>D23*D19</f>
        <v>12870</v>
      </c>
      <c r="F24" s="28" t="s">
        <v>48</v>
      </c>
      <c r="G24" s="28"/>
      <c r="H24" s="28"/>
    </row>
    <row r="25" spans="1:10" x14ac:dyDescent="0.25">
      <c r="F25" s="28"/>
      <c r="G25" s="28"/>
      <c r="H25" s="28"/>
    </row>
    <row r="26" spans="1:10" x14ac:dyDescent="0.25">
      <c r="A26" t="s">
        <v>10</v>
      </c>
      <c r="F26" s="28"/>
      <c r="G26" s="28"/>
      <c r="H26" s="28"/>
    </row>
    <row r="28" spans="1:10" x14ac:dyDescent="0.25">
      <c r="A28" t="s">
        <v>31</v>
      </c>
      <c r="B28" t="s">
        <v>3</v>
      </c>
      <c r="C28" s="3">
        <v>0</v>
      </c>
      <c r="D28" s="3">
        <f>D6/D5</f>
        <v>0.1</v>
      </c>
    </row>
    <row r="29" spans="1:10" x14ac:dyDescent="0.25">
      <c r="A29" t="s">
        <v>32</v>
      </c>
      <c r="B29" t="s">
        <v>23</v>
      </c>
      <c r="C29" s="7"/>
      <c r="D29" s="7">
        <v>2220</v>
      </c>
    </row>
    <row r="31" spans="1:10" x14ac:dyDescent="0.25">
      <c r="A31" t="s">
        <v>33</v>
      </c>
      <c r="B31" t="s">
        <v>8</v>
      </c>
      <c r="C31" s="4">
        <f>(C29*C28*C5)</f>
        <v>0</v>
      </c>
      <c r="D31" s="4">
        <f>(D29*D28*D5)</f>
        <v>22200</v>
      </c>
      <c r="E31" t="s">
        <v>39</v>
      </c>
      <c r="F31" s="25" t="s">
        <v>39</v>
      </c>
      <c r="H31" s="24" t="s">
        <v>40</v>
      </c>
      <c r="I31" s="12"/>
      <c r="J31" s="13"/>
    </row>
    <row r="32" spans="1:10" x14ac:dyDescent="0.25">
      <c r="A32" t="s">
        <v>34</v>
      </c>
      <c r="B32" t="s">
        <v>8</v>
      </c>
      <c r="C32" s="4">
        <f>C$22+C31</f>
        <v>25740</v>
      </c>
      <c r="D32" s="4">
        <f>D$22+D31</f>
        <v>35070</v>
      </c>
      <c r="E32" s="3">
        <f>(C32-D32)/C32</f>
        <v>-0.36247086247086246</v>
      </c>
      <c r="F32" s="4">
        <f>C32-D32</f>
        <v>-9330</v>
      </c>
      <c r="H32" s="14" t="s">
        <v>41</v>
      </c>
      <c r="I32" t="s">
        <v>7</v>
      </c>
      <c r="J32" s="21">
        <v>50</v>
      </c>
    </row>
    <row r="33" spans="1:10" x14ac:dyDescent="0.25">
      <c r="A33" s="2" t="s">
        <v>35</v>
      </c>
      <c r="B33" t="s">
        <v>8</v>
      </c>
      <c r="C33" s="4">
        <f t="shared" ref="C33:C36" si="1">C$22+C32</f>
        <v>51480</v>
      </c>
      <c r="D33" s="4">
        <f t="shared" ref="D33:D36" si="2">D$22+D32</f>
        <v>47940</v>
      </c>
      <c r="E33" s="3">
        <f t="shared" ref="E33:E36" si="3">(C33-D33)/C33</f>
        <v>6.8764568764568768E-2</v>
      </c>
      <c r="F33" s="4">
        <f t="shared" ref="F33:F36" si="4">C33-D33</f>
        <v>3540</v>
      </c>
      <c r="H33" s="14" t="s">
        <v>42</v>
      </c>
      <c r="I33" t="s">
        <v>7</v>
      </c>
      <c r="J33" s="22">
        <f>J32*C5</f>
        <v>5000</v>
      </c>
    </row>
    <row r="34" spans="1:10" x14ac:dyDescent="0.25">
      <c r="A34" t="s">
        <v>36</v>
      </c>
      <c r="B34" t="s">
        <v>8</v>
      </c>
      <c r="C34" s="4">
        <f t="shared" si="1"/>
        <v>77220</v>
      </c>
      <c r="D34" s="4">
        <f t="shared" si="2"/>
        <v>60810</v>
      </c>
      <c r="E34" s="3">
        <f t="shared" si="3"/>
        <v>0.21250971250971251</v>
      </c>
      <c r="F34" s="4">
        <f t="shared" si="4"/>
        <v>16410</v>
      </c>
      <c r="H34" s="14" t="s">
        <v>43</v>
      </c>
      <c r="I34" t="s">
        <v>46</v>
      </c>
      <c r="J34" s="22">
        <f>J33*D10</f>
        <v>130000</v>
      </c>
    </row>
    <row r="35" spans="1:10" x14ac:dyDescent="0.25">
      <c r="A35" t="s">
        <v>37</v>
      </c>
      <c r="B35" t="s">
        <v>8</v>
      </c>
      <c r="C35" s="4">
        <f t="shared" si="1"/>
        <v>102960</v>
      </c>
      <c r="D35" s="4">
        <f t="shared" si="2"/>
        <v>73680</v>
      </c>
      <c r="E35" s="3">
        <f t="shared" si="3"/>
        <v>0.28438228438228436</v>
      </c>
      <c r="F35" s="4">
        <f t="shared" si="4"/>
        <v>29280</v>
      </c>
      <c r="H35" s="14" t="s">
        <v>43</v>
      </c>
      <c r="I35" t="s">
        <v>47</v>
      </c>
      <c r="J35" s="22">
        <f>J34/1000</f>
        <v>130</v>
      </c>
    </row>
    <row r="36" spans="1:10" x14ac:dyDescent="0.25">
      <c r="A36" t="s">
        <v>38</v>
      </c>
      <c r="B36" t="s">
        <v>8</v>
      </c>
      <c r="C36" s="4">
        <f t="shared" si="1"/>
        <v>128700</v>
      </c>
      <c r="D36" s="4">
        <f t="shared" si="2"/>
        <v>86550</v>
      </c>
      <c r="E36" s="3">
        <f t="shared" si="3"/>
        <v>0.32750582750582752</v>
      </c>
      <c r="F36" s="6">
        <f t="shared" si="4"/>
        <v>42150</v>
      </c>
      <c r="H36" s="14" t="s">
        <v>44</v>
      </c>
      <c r="I36" t="s">
        <v>9</v>
      </c>
      <c r="J36" s="23">
        <v>3</v>
      </c>
    </row>
    <row r="37" spans="1:10" x14ac:dyDescent="0.25">
      <c r="C37" s="4"/>
      <c r="D37" s="4"/>
      <c r="E37" s="3"/>
      <c r="F37" s="4"/>
      <c r="H37" s="15" t="s">
        <v>45</v>
      </c>
      <c r="I37" s="16" t="s">
        <v>24</v>
      </c>
      <c r="J37" s="26">
        <f>J34/1000*J36</f>
        <v>390</v>
      </c>
    </row>
    <row r="38" spans="1:10" x14ac:dyDescent="0.25">
      <c r="C38" s="4"/>
      <c r="D38" s="4"/>
      <c r="E38" s="3"/>
      <c r="F38" s="4"/>
    </row>
    <row r="39" spans="1:10" x14ac:dyDescent="0.25">
      <c r="C39" s="4"/>
      <c r="D39" s="4"/>
      <c r="E39" s="3"/>
      <c r="F39" s="4"/>
    </row>
  </sheetData>
  <mergeCells count="1">
    <mergeCell ref="F24:H26"/>
  </mergeCells>
  <conditionalFormatting sqref="E32:F36">
    <cfRule type="cellIs" dxfId="0" priority="1" operator="greaterThan">
      <formula>0</formula>
    </cfRule>
  </conditionalFormatting>
  <hyperlinks>
    <hyperlink ref="F24" r:id="rId1" display="ETRE RECONTACTE" xr:uid="{4E46BB2D-2EB3-4E2B-95F0-3845456AD78A}"/>
    <hyperlink ref="F24:H26" r:id="rId2" display="WIEDER KONTAKTIERT WERDEN" xr:uid="{EFBF6AA6-5863-4FDE-8779-2AADF0E6FE4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1e0801-ec9c-40a6-a550-97819d4c2d21">
      <Terms xmlns="http://schemas.microsoft.com/office/infopath/2007/PartnerControls"/>
    </lcf76f155ced4ddcb4097134ff3c332f>
    <TaxCatchAll xmlns="18489b58-5038-45fb-a6f0-4a0b6041883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6B881D09813A4AA285979F6F42DA8B" ma:contentTypeVersion="16" ma:contentTypeDescription="Crée un document." ma:contentTypeScope="" ma:versionID="5fa58e0b1c4d05eca0ec2763d2fb8b89">
  <xsd:schema xmlns:xsd="http://www.w3.org/2001/XMLSchema" xmlns:xs="http://www.w3.org/2001/XMLSchema" xmlns:p="http://schemas.microsoft.com/office/2006/metadata/properties" xmlns:ns2="621e0801-ec9c-40a6-a550-97819d4c2d21" xmlns:ns3="18489b58-5038-45fb-a6f0-4a0b60418833" targetNamespace="http://schemas.microsoft.com/office/2006/metadata/properties" ma:root="true" ma:fieldsID="dcbd8779965c0174098b886589a516ed" ns2:_="" ns3:_="">
    <xsd:import namespace="621e0801-ec9c-40a6-a550-97819d4c2d21"/>
    <xsd:import namespace="18489b58-5038-45fb-a6f0-4a0b604188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e0801-ec9c-40a6-a550-97819d4c2d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2e2d636f-46da-4f79-a94b-0a78f03195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89b58-5038-45fb-a6f0-4a0b6041883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0a63ff-8251-4701-a363-79805cbfc3e0}" ma:internalName="TaxCatchAll" ma:showField="CatchAllData" ma:web="18489b58-5038-45fb-a6f0-4a0b604188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83FD55-7DBF-455E-AD46-5BEEE480917F}">
  <ds:schemaRefs>
    <ds:schemaRef ds:uri="http://schemas.microsoft.com/office/2006/metadata/properties"/>
    <ds:schemaRef ds:uri="http://schemas.microsoft.com/office/infopath/2007/PartnerControls"/>
    <ds:schemaRef ds:uri="621e0801-ec9c-40a6-a550-97819d4c2d21"/>
    <ds:schemaRef ds:uri="18489b58-5038-45fb-a6f0-4a0b60418833"/>
  </ds:schemaRefs>
</ds:datastoreItem>
</file>

<file path=customXml/itemProps2.xml><?xml version="1.0" encoding="utf-8"?>
<ds:datastoreItem xmlns:ds="http://schemas.openxmlformats.org/officeDocument/2006/customXml" ds:itemID="{1643D0C5-7D06-4C9F-85EF-AC7DAC634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1e0801-ec9c-40a6-a550-97819d4c2d21"/>
    <ds:schemaRef ds:uri="18489b58-5038-45fb-a6f0-4a0b604188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B468D8-7AD2-42C0-8E68-7FCDED2855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Diagnostic</vt:lpstr>
      <vt:lpstr>ROI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Paméla NOYER</dc:creator>
  <cp:keywords/>
  <dc:description/>
  <cp:lastModifiedBy>Thibaut ABADIE GARCIA</cp:lastModifiedBy>
  <cp:revision/>
  <dcterms:created xsi:type="dcterms:W3CDTF">2024-09-19T14:19:45Z</dcterms:created>
  <dcterms:modified xsi:type="dcterms:W3CDTF">2025-03-04T07:59:49Z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0x010100876B881D09813A4AA285979F6F42DA8B</vt:lpwstr>
  </property>
</Properties>
</file>